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saprahotmail-my.sharepoint.com/personal/rishi_learndatainsights_com/Documents/02-MY COMMUNITY CONTENT/2-0 Community Events/2026/05_May/Accountex/Demos/Salary Accruals/"/>
    </mc:Choice>
  </mc:AlternateContent>
  <xr:revisionPtr revIDLastSave="1470" documentId="8_{B7A6FB36-D167-FB46-ABDD-649F70EC9253}" xr6:coauthVersionLast="47" xr6:coauthVersionMax="47" xr10:uidLastSave="{6AE24DF9-C1B8-46B5-B809-AD302027C939}"/>
  <bookViews>
    <workbookView minimized="1" xWindow="37935" yWindow="525" windowWidth="14400" windowHeight="7245" activeTab="1" xr2:uid="{AD11321E-064B-E746-8346-F7462AC7A756}"/>
  </bookViews>
  <sheets>
    <sheet name="General Ledger" sheetId="1" r:id="rId1"/>
    <sheet name="Bank Statement" sheetId="2" r:id="rId2"/>
    <sheet name="Staff List" sheetId="4" r:id="rId3"/>
    <sheet name="Calcs" sheetId="5" r:id="rId4"/>
    <sheet name="Journal" sheetId="3" r:id="rId5"/>
  </sheets>
  <definedNames>
    <definedName name="_xlnm._FilterDatabase" localSheetId="0" hidden="1">'General Ledger'!$A$1:$G$5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3" l="1"/>
  <c r="G29" i="3" s="1"/>
  <c r="I28" i="3"/>
  <c r="G28" i="3" s="1"/>
  <c r="I27" i="3"/>
  <c r="G27" i="3" s="1"/>
  <c r="I26" i="3"/>
  <c r="G26" i="3" s="1"/>
  <c r="I25" i="3"/>
  <c r="E25" i="3" s="1"/>
  <c r="I24" i="3"/>
  <c r="F24" i="3" s="1"/>
  <c r="I23" i="3"/>
  <c r="F23" i="3" s="1"/>
  <c r="I22" i="3"/>
  <c r="G22" i="3" s="1"/>
  <c r="I9" i="3"/>
  <c r="G9" i="3" s="1"/>
  <c r="I10" i="3"/>
  <c r="G10" i="3" s="1"/>
  <c r="I11" i="3"/>
  <c r="G11" i="3" s="1"/>
  <c r="I12" i="3"/>
  <c r="G12" i="3" s="1"/>
  <c r="I13" i="3"/>
  <c r="D13" i="3" s="1"/>
  <c r="I14" i="3"/>
  <c r="D14" i="3" s="1"/>
  <c r="I15" i="3"/>
  <c r="D15" i="3" s="1"/>
  <c r="I8" i="3"/>
  <c r="E8" i="3" s="1"/>
  <c r="H5" i="5"/>
  <c r="H4" i="5"/>
  <c r="A4" i="5" a="1"/>
  <c r="A4" i="5" s="1"/>
  <c r="Q4" i="5" s="1"/>
  <c r="C7" i="2"/>
  <c r="C8" i="2" s="1"/>
  <c r="C9" i="2" s="1"/>
  <c r="C3" i="2"/>
  <c r="C4" i="2" s="1"/>
  <c r="C5" i="2" s="1"/>
  <c r="G32" i="3" l="1"/>
  <c r="D8" i="3"/>
  <c r="E12" i="3"/>
  <c r="F8" i="3"/>
  <c r="G8" i="3"/>
  <c r="D22" i="3"/>
  <c r="E22" i="3"/>
  <c r="D12" i="3"/>
  <c r="F15" i="3"/>
  <c r="G15" i="3"/>
  <c r="D29" i="3"/>
  <c r="E29" i="3"/>
  <c r="E15" i="3"/>
  <c r="E11" i="3"/>
  <c r="F14" i="3"/>
  <c r="G14" i="3"/>
  <c r="D28" i="3"/>
  <c r="E28" i="3"/>
  <c r="F22" i="3"/>
  <c r="D11" i="3"/>
  <c r="F13" i="3"/>
  <c r="G13" i="3"/>
  <c r="D27" i="3"/>
  <c r="E27" i="3"/>
  <c r="F28" i="3"/>
  <c r="E14" i="3"/>
  <c r="E10" i="3"/>
  <c r="F12" i="3"/>
  <c r="D26" i="3"/>
  <c r="E26" i="3"/>
  <c r="D10" i="3"/>
  <c r="F11" i="3"/>
  <c r="D25" i="3"/>
  <c r="G24" i="3"/>
  <c r="E13" i="3"/>
  <c r="E9" i="3"/>
  <c r="F10" i="3"/>
  <c r="D24" i="3"/>
  <c r="E24" i="3"/>
  <c r="D9" i="3"/>
  <c r="F9" i="3"/>
  <c r="D23" i="3"/>
  <c r="E23" i="3"/>
  <c r="F27" i="3"/>
  <c r="F25" i="3"/>
  <c r="G23" i="3"/>
  <c r="F29" i="3"/>
  <c r="G25" i="3"/>
  <c r="F26" i="3"/>
  <c r="Q5" i="5"/>
  <c r="N4" i="5"/>
  <c r="O4" i="5"/>
  <c r="P4" i="5"/>
  <c r="N5" i="5"/>
  <c r="O5" i="5"/>
  <c r="P5" i="5"/>
  <c r="J4" i="5"/>
  <c r="K4" i="5"/>
  <c r="L4" i="5"/>
  <c r="V4" i="5" s="1"/>
  <c r="J5" i="5"/>
  <c r="I4" i="5"/>
  <c r="K5" i="5"/>
  <c r="I5" i="5"/>
  <c r="L5" i="5"/>
  <c r="F32" i="3" l="1"/>
  <c r="H32" i="3" s="1"/>
  <c r="T5" i="5"/>
  <c r="V5" i="5"/>
  <c r="U5" i="5"/>
  <c r="S4" i="5"/>
  <c r="T4" i="5"/>
  <c r="S5" i="5"/>
  <c r="U4" i="5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<sst xmlns="http://schemas.openxmlformats.org/spreadsheetml/2006/main" count="156" uniqueCount="57">
  <si>
    <t>Period</t>
  </si>
  <si>
    <t>Posted Date</t>
  </si>
  <si>
    <t xml:space="preserve">Transaction Source </t>
  </si>
  <si>
    <t>##</t>
  </si>
  <si>
    <t>5000 - Salary and wages</t>
  </si>
  <si>
    <t>Salary for Financial Controller Fixed Fee contract</t>
  </si>
  <si>
    <t>PR</t>
  </si>
  <si>
    <t>Bank Account</t>
  </si>
  <si>
    <t>Posted</t>
  </si>
  <si>
    <t>Text</t>
  </si>
  <si>
    <t>Currency</t>
  </si>
  <si>
    <t>Bank account amt</t>
  </si>
  <si>
    <t>Barclays Business Bank Account</t>
  </si>
  <si>
    <t>Jul/2025</t>
  </si>
  <si>
    <t>GBP</t>
  </si>
  <si>
    <t>Aug/2025</t>
  </si>
  <si>
    <t>Sep/2025</t>
  </si>
  <si>
    <t>Oct/2025</t>
  </si>
  <si>
    <t>Company</t>
  </si>
  <si>
    <t>Cost Centre</t>
  </si>
  <si>
    <t>Account</t>
  </si>
  <si>
    <t>Account Description</t>
  </si>
  <si>
    <t>Debit</t>
  </si>
  <si>
    <t>Credit</t>
  </si>
  <si>
    <t>Accrued Salary Cost</t>
  </si>
  <si>
    <t>Description</t>
  </si>
  <si>
    <t>Amount</t>
  </si>
  <si>
    <t>Role</t>
  </si>
  <si>
    <t>Financial Controller</t>
  </si>
  <si>
    <t>Company Code</t>
  </si>
  <si>
    <t>Salary for Financial Analyst Fixed Fee contract</t>
  </si>
  <si>
    <t>1000-Marketing Expenses</t>
  </si>
  <si>
    <t>Cost for LinkedIn Sales Navigator</t>
  </si>
  <si>
    <t>Financial Analyst</t>
  </si>
  <si>
    <t>Personnel No</t>
  </si>
  <si>
    <t>First Name</t>
  </si>
  <si>
    <t>Surname</t>
  </si>
  <si>
    <t>John</t>
  </si>
  <si>
    <t>Smith</t>
  </si>
  <si>
    <t>Jane</t>
  </si>
  <si>
    <t>Meadows</t>
  </si>
  <si>
    <t>Contractual Payment (GL)</t>
  </si>
  <si>
    <t>Actual Payment (Bank)</t>
  </si>
  <si>
    <t>Difference</t>
  </si>
  <si>
    <t>Salary Payment-Jane Meadows</t>
  </si>
  <si>
    <t>Salary Payment-John Smith</t>
  </si>
  <si>
    <t>Journal</t>
  </si>
  <si>
    <t>Workings</t>
  </si>
  <si>
    <t>Combo</t>
  </si>
  <si>
    <t>Total Amount</t>
  </si>
  <si>
    <t>Income Statement Accounts</t>
  </si>
  <si>
    <t>Balance Sheet Accounts</t>
  </si>
  <si>
    <t>Combined</t>
  </si>
  <si>
    <t>Check</t>
  </si>
  <si>
    <t>Salary Overpayment Credit</t>
  </si>
  <si>
    <t>Unpaid Salary Accrual</t>
  </si>
  <si>
    <t>Salary Overpayment Prepayment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</si>
</sst>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;[Red]\-#,##0.00;"/>
    <numFmt numFmtId="166" formatCode="m/d/yy"/>
    <numFmt numFmtId="167" formatCode="_(* #,##0_);_(* \(#,##0\);_(* &quot;-&quot;??_);_(@_)"/>
  </numFmts>
  <fonts count="14" x14ac:knownFonts="1">
    <font>
      <sz val="12"/>
      <color theme="1"/>
      <name val="Aptos Narrow"/>
      <family val="2"/>
      <scheme val="minor"/>
    </font>
    <font>
      <sz val="11"/>
      <name val="Calibri"/>
      <family val="2"/>
    </font>
    <font>
      <b/>
      <sz val="12"/>
      <color theme="0"/>
      <name val="Calibri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 tint="-0.34998626667073579"/>
      <name val="Aptos Narrow"/>
      <scheme val="minor"/>
    </font>
    <font>
      <b/>
      <sz val="12"/>
      <color theme="0" tint="-0.34998626667073579"/>
      <name val="Aptos Narrow"/>
      <scheme val="minor"/>
    </font>
    <font>
      <b/>
      <sz val="12"/>
      <color theme="0" tint="-0.34998626667073579"/>
      <name val="Aptos Narrow"/>
      <family val="2"/>
      <scheme val="minor"/>
    </font>
    <font>
      <sz val="12"/>
      <color theme="0" tint="-0.34998626667073579"/>
      <name val="Aptos Narrow"/>
      <family val="2"/>
      <scheme val="minor"/>
    </font>
    <font>
      <b/>
      <i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theme="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4" tint="0.39997558519241921"/>
      </right>
      <top/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1">
    <xf numFmtId="0" fontId="0" fillId="0" borderId="0" xfId="0"/>
    <xf numFmtId="49" fontId="1" fillId="3" borderId="1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49" fontId="1" fillId="0" borderId="0" xfId="0" applyNumberFormat="1" applyFont="1" applyAlignment="1">
      <alignment horizontal="left"/>
    </xf>
    <xf numFmtId="49" fontId="2" fillId="2" borderId="3" xfId="0" applyNumberFormat="1" applyFont="1" applyFill="1" applyBorder="1"/>
    <xf numFmtId="0" fontId="2" fillId="2" borderId="3" xfId="0" applyFont="1" applyFill="1" applyBorder="1"/>
    <xf numFmtId="166" fontId="2" fillId="2" borderId="3" xfId="0" applyNumberFormat="1" applyFont="1" applyFill="1" applyBorder="1"/>
    <xf numFmtId="40" fontId="2" fillId="2" borderId="4" xfId="0" applyNumberFormat="1" applyFont="1" applyFill="1" applyBorder="1"/>
    <xf numFmtId="0" fontId="6" fillId="4" borderId="6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0" fillId="5" borderId="0" xfId="0" applyFill="1"/>
    <xf numFmtId="165" fontId="0" fillId="3" borderId="1" xfId="0" applyNumberFormat="1" applyFill="1" applyBorder="1"/>
    <xf numFmtId="165" fontId="0" fillId="0" borderId="1" xfId="0" applyNumberFormat="1" applyBorder="1"/>
    <xf numFmtId="40" fontId="2" fillId="2" borderId="3" xfId="0" applyNumberFormat="1" applyFont="1" applyFill="1" applyBorder="1"/>
    <xf numFmtId="49" fontId="1" fillId="3" borderId="5" xfId="0" applyNumberFormat="1" applyFont="1" applyFill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166" fontId="1" fillId="0" borderId="5" xfId="0" applyNumberFormat="1" applyFont="1" applyBorder="1" applyAlignment="1">
      <alignment horizontal="center"/>
    </xf>
    <xf numFmtId="165" fontId="0" fillId="0" borderId="5" xfId="0" applyNumberFormat="1" applyBorder="1"/>
    <xf numFmtId="0" fontId="0" fillId="3" borderId="2" xfId="0" applyFill="1" applyBorder="1"/>
    <xf numFmtId="0" fontId="0" fillId="0" borderId="2" xfId="0" applyBorder="1"/>
    <xf numFmtId="0" fontId="0" fillId="3" borderId="1" xfId="0" applyFill="1" applyBorder="1"/>
    <xf numFmtId="0" fontId="0" fillId="0" borderId="1" xfId="0" applyBorder="1"/>
    <xf numFmtId="0" fontId="8" fillId="0" borderId="0" xfId="0" applyFont="1"/>
    <xf numFmtId="0" fontId="9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67" fontId="0" fillId="0" borderId="2" xfId="1" applyNumberFormat="1" applyFont="1" applyBorder="1" applyAlignment="1">
      <alignment horizontal="left" indent="6"/>
    </xf>
    <xf numFmtId="167" fontId="0" fillId="0" borderId="0" xfId="1" applyNumberFormat="1" applyFont="1" applyAlignment="1">
      <alignment horizontal="left" indent="6"/>
    </xf>
    <xf numFmtId="0" fontId="13" fillId="0" borderId="0" xfId="0" applyFont="1"/>
    <xf numFmtId="14" fontId="0" fillId="0" borderId="0" xfId="0" applyNumberFormat="1"/>
  </cellXfs>
  <cellStyles count="2">
    <cellStyle name="Comma" xfId="1" builtinId="3"/>
    <cellStyle name="Normal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numFmt numFmtId="165" formatCode="#,##0.00;[Red]\-#,##0.00;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m/d/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numFmt numFmtId="30" formatCode="@"/>
      <fill>
        <patternFill patternType="solid">
          <fgColor theme="4"/>
          <bgColor theme="4"/>
        </patternFill>
      </fill>
    </dxf>
    <dxf>
      <numFmt numFmtId="167" formatCode="_(* #,##0_);_(* \(#,##0\);_(* &quot;-&quot;??_);_(@_)"/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7CA833-53D7-46AE-8C9A-6353475B2375}" name="tblGeneralLedger" displayName="tblGeneralLedger" ref="A1:G12" totalsRowShown="0" headerRowBorderDxfId="17" tableBorderDxfId="16">
  <autoFilter ref="A1:G12" xr:uid="{F97CA833-53D7-46AE-8C9A-6353475B2375}"/>
  <tableColumns count="7">
    <tableColumn id="1" xr3:uid="{71B0E62B-5A2F-4C8C-8007-0B18C919D3E2}" name="Account" dataDxfId="15"/>
    <tableColumn id="2" xr3:uid="{2B6BCCD5-F799-4C2C-955C-7EB36B46B808}" name="Description" dataDxfId="14"/>
    <tableColumn id="3" xr3:uid="{B132ADB6-6C38-4B6C-A24E-5CEC78C855B4}" name="Period" dataDxfId="13"/>
    <tableColumn id="4" xr3:uid="{5D0589FF-2EA2-4CC3-A6E9-3D2505DC4EFD}" name="Posted Date" dataDxfId="12"/>
    <tableColumn id="5" xr3:uid="{8956A441-A145-42EA-9552-550AC84E8B90}" name="Transaction Source "/>
    <tableColumn id="6" xr3:uid="{0649FCEA-0DE1-4185-9526-3D5BFC1F9A75}" name="##"/>
    <tableColumn id="7" xr3:uid="{03C0E820-6280-4916-87FE-52C3EB452F03}" name="Amount" dataDxfId="11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982909-F308-4695-801B-8D065F978BEC}" name="tblBankStatement" displayName="tblBankStatement" ref="A1:F9" totalsRowShown="0" headerRowDxfId="10" headerRowBorderDxfId="9" tableBorderDxfId="8" totalsRowBorderDxfId="7">
  <autoFilter ref="A1:F9" xr:uid="{B7982909-F308-4695-801B-8D065F978BEC}"/>
  <tableColumns count="6">
    <tableColumn id="1" xr3:uid="{D4473A6D-F5B6-483D-9764-F243A05641C0}" name="Bank Account" dataDxfId="6"/>
    <tableColumn id="2" xr3:uid="{E7E44989-0AEA-411F-87FA-BC5642213F5E}" name="Period" dataDxfId="5"/>
    <tableColumn id="3" xr3:uid="{AF5E0BB9-56CA-4C52-8EC7-D535CCF1F144}" name="Posted" dataDxfId="4">
      <calculatedColumnFormula>C1+30</calculatedColumnFormula>
    </tableColumn>
    <tableColumn id="4" xr3:uid="{1838B2C2-91D8-409E-AF0D-EB78017A1413}" name="Text" dataDxfId="3"/>
    <tableColumn id="5" xr3:uid="{14E643A7-FEDA-4B5B-88A4-4229F2A1E381}" name="Currency" dataDxfId="2"/>
    <tableColumn id="6" xr3:uid="{F8671753-450E-4DF4-9FE3-8FA398A12AC5}" name="Bank account amt" dataDxf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A6736B-5E60-4E6A-986D-B51A55E1F580}" name="tblStaffList" displayName="tblStaffList" ref="A1:F3" totalsRowShown="0" headerRowDxfId="0">
  <autoFilter ref="A1:F3" xr:uid="{B7A6736B-5E60-4E6A-986D-B51A55E1F580}"/>
  <tableColumns count="6">
    <tableColumn id="1" xr3:uid="{E0FB87D0-A627-4299-9CEF-97CBBC4120FF}" name="First Name"/>
    <tableColumn id="2" xr3:uid="{2F90AD0A-B018-4885-832B-0839494CD308}" name="Surname"/>
    <tableColumn id="3" xr3:uid="{5C3ED05A-09E1-43FA-AE5F-597E3ECB6861}" name="Personnel No"/>
    <tableColumn id="4" xr3:uid="{B74FDF66-F1C5-4CAC-A613-E186F6AE04A6}" name="Role"/>
    <tableColumn id="5" xr3:uid="{0913C090-B1FE-42AB-A29C-CC2B14354A90}" name="Company Code"/>
    <tableColumn id="6" xr3:uid="{6FF48F96-95D2-481A-AE6B-3DEA4E00A9DC}" name="Cost Cent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92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3B3ABC5-9A0E-7A44-BB31-0A5173CB4BCD}">
  <we:reference id="29673e3c-d826-4f00-92ee-162334a52b1a" version="1.0.0.8" store="EXCatalog" storeType="EXCatalog"/>
  <we:alternateReferences>
    <we:reference id="WA200009404" version="1.0.0.8" store="en-GB" storeType="OMEX"/>
  </we:alternateReferences>
  <we:properties>
    <we:property name="claude.fileId" value="&quot;7e8217ca-ab17-41fa-ab42-40acf3488fc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67B7-C883-F446-A63D-1BDC48FFDA4D}">
  <dimension ref="A1:G12"/>
  <sheetViews>
    <sheetView zoomScaleNormal="100" workbookViewId="0">
      <selection activeCell="B7" sqref="B7"/>
    </sheetView>
  </sheetViews>
  <sheetFormatPr defaultColWidth="11" defaultRowHeight="15.75" x14ac:dyDescent="0.25"/>
  <cols>
    <col min="1" max="1" width="19" bestFit="1" customWidth="1"/>
    <col min="2" max="2" width="45.125" bestFit="1" customWidth="1"/>
    <col min="4" max="4" width="13.125" customWidth="1"/>
    <col min="5" max="5" width="19.625" customWidth="1"/>
    <col min="7" max="7" width="16.625" bestFit="1" customWidth="1"/>
  </cols>
  <sheetData>
    <row r="1" spans="1:7" x14ac:dyDescent="0.25">
      <c r="A1" s="12" t="s">
        <v>20</v>
      </c>
      <c r="B1" s="12" t="s">
        <v>25</v>
      </c>
      <c r="C1" s="13" t="s">
        <v>0</v>
      </c>
      <c r="D1" s="14" t="s">
        <v>1</v>
      </c>
      <c r="E1" s="12" t="s">
        <v>2</v>
      </c>
      <c r="F1" s="12" t="s">
        <v>3</v>
      </c>
      <c r="G1" s="15" t="s">
        <v>26</v>
      </c>
    </row>
    <row r="2" spans="1:7" x14ac:dyDescent="0.25">
      <c r="A2" s="2" t="s">
        <v>4</v>
      </c>
      <c r="B2" s="2" t="s">
        <v>5</v>
      </c>
      <c r="C2" s="5">
        <v>45839</v>
      </c>
      <c r="D2" s="6">
        <v>45853</v>
      </c>
      <c r="E2" s="2" t="s">
        <v>6</v>
      </c>
      <c r="F2" s="2">
        <v>1</v>
      </c>
      <c r="G2" s="37">
        <v>10000</v>
      </c>
    </row>
    <row r="3" spans="1:7" x14ac:dyDescent="0.25">
      <c r="A3" s="1" t="s">
        <v>4</v>
      </c>
      <c r="B3" s="2" t="s">
        <v>5</v>
      </c>
      <c r="C3" s="3">
        <v>45870</v>
      </c>
      <c r="D3" s="4">
        <v>45891</v>
      </c>
      <c r="E3" s="1" t="s">
        <v>6</v>
      </c>
      <c r="F3" s="1">
        <v>2</v>
      </c>
      <c r="G3" s="37">
        <v>10000</v>
      </c>
    </row>
    <row r="4" spans="1:7" x14ac:dyDescent="0.25">
      <c r="A4" s="2" t="s">
        <v>4</v>
      </c>
      <c r="B4" s="2" t="s">
        <v>5</v>
      </c>
      <c r="C4" s="5">
        <v>45901</v>
      </c>
      <c r="D4" s="6">
        <v>45915</v>
      </c>
      <c r="E4" s="2" t="s">
        <v>6</v>
      </c>
      <c r="F4" s="2">
        <v>3</v>
      </c>
      <c r="G4" s="37">
        <v>10000</v>
      </c>
    </row>
    <row r="5" spans="1:7" x14ac:dyDescent="0.25">
      <c r="A5" s="1" t="s">
        <v>4</v>
      </c>
      <c r="B5" s="2" t="s">
        <v>5</v>
      </c>
      <c r="C5" s="3">
        <v>45931</v>
      </c>
      <c r="D5" s="4">
        <v>45945</v>
      </c>
      <c r="E5" s="1" t="s">
        <v>6</v>
      </c>
      <c r="F5" s="2">
        <v>4</v>
      </c>
      <c r="G5" s="37">
        <v>10000</v>
      </c>
    </row>
    <row r="6" spans="1:7" x14ac:dyDescent="0.25">
      <c r="A6" s="2" t="s">
        <v>4</v>
      </c>
      <c r="B6" s="2" t="s">
        <v>30</v>
      </c>
      <c r="C6" s="5">
        <v>45839</v>
      </c>
      <c r="D6" s="6">
        <v>45853</v>
      </c>
      <c r="E6" s="2" t="s">
        <v>6</v>
      </c>
      <c r="F6" s="1">
        <v>5</v>
      </c>
      <c r="G6" s="37">
        <v>5000</v>
      </c>
    </row>
    <row r="7" spans="1:7" x14ac:dyDescent="0.25">
      <c r="A7" s="1" t="s">
        <v>4</v>
      </c>
      <c r="B7" s="2" t="s">
        <v>30</v>
      </c>
      <c r="C7" s="3">
        <v>45870</v>
      </c>
      <c r="D7" s="4">
        <v>45891</v>
      </c>
      <c r="E7" s="1" t="s">
        <v>6</v>
      </c>
      <c r="F7" s="2">
        <v>6</v>
      </c>
      <c r="G7" s="37">
        <v>5000</v>
      </c>
    </row>
    <row r="8" spans="1:7" x14ac:dyDescent="0.25">
      <c r="A8" s="2" t="s">
        <v>4</v>
      </c>
      <c r="B8" s="2" t="s">
        <v>30</v>
      </c>
      <c r="C8" s="5">
        <v>45901</v>
      </c>
      <c r="D8" s="6">
        <v>45915</v>
      </c>
      <c r="E8" s="2" t="s">
        <v>6</v>
      </c>
      <c r="F8" s="2">
        <v>7</v>
      </c>
      <c r="G8" s="37">
        <v>5000</v>
      </c>
    </row>
    <row r="9" spans="1:7" x14ac:dyDescent="0.25">
      <c r="A9" s="1" t="s">
        <v>4</v>
      </c>
      <c r="B9" s="2" t="s">
        <v>30</v>
      </c>
      <c r="C9" s="3">
        <v>45931</v>
      </c>
      <c r="D9" s="4">
        <v>45945</v>
      </c>
      <c r="E9" s="1" t="s">
        <v>6</v>
      </c>
      <c r="F9" s="1">
        <v>8</v>
      </c>
      <c r="G9" s="37">
        <v>5000</v>
      </c>
    </row>
    <row r="10" spans="1:7" x14ac:dyDescent="0.25">
      <c r="A10" s="11" t="s">
        <v>31</v>
      </c>
      <c r="B10" s="11" t="s">
        <v>32</v>
      </c>
      <c r="C10" s="5">
        <v>45839</v>
      </c>
      <c r="D10" s="6">
        <v>45853</v>
      </c>
      <c r="E10" s="2" t="s">
        <v>6</v>
      </c>
      <c r="F10" s="2">
        <v>9</v>
      </c>
      <c r="G10" s="38">
        <v>5000</v>
      </c>
    </row>
    <row r="11" spans="1:7" x14ac:dyDescent="0.25">
      <c r="A11" s="11" t="s">
        <v>31</v>
      </c>
      <c r="B11" s="11" t="s">
        <v>32</v>
      </c>
      <c r="C11" s="3">
        <v>45870</v>
      </c>
      <c r="D11" s="4">
        <v>45891</v>
      </c>
      <c r="E11" s="1" t="s">
        <v>6</v>
      </c>
      <c r="F11" s="2">
        <v>10</v>
      </c>
      <c r="G11" s="38">
        <v>5000</v>
      </c>
    </row>
    <row r="12" spans="1:7" x14ac:dyDescent="0.25">
      <c r="A12" s="11" t="s">
        <v>31</v>
      </c>
      <c r="B12" s="11" t="s">
        <v>32</v>
      </c>
      <c r="C12" s="5">
        <v>45901</v>
      </c>
      <c r="D12" s="6">
        <v>45915</v>
      </c>
      <c r="E12" s="2" t="s">
        <v>6</v>
      </c>
      <c r="F12" s="1">
        <v>11</v>
      </c>
      <c r="G12" s="38">
        <v>5000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3E70B-E114-DB47-9B54-E2155041469A}">
  <dimension ref="A1:F9"/>
  <sheetViews>
    <sheetView tabSelected="1" zoomScale="70" zoomScaleNormal="70" workbookViewId="0">
      <selection activeCell="C2" sqref="C2"/>
    </sheetView>
  </sheetViews>
  <sheetFormatPr defaultColWidth="11" defaultRowHeight="15.75" x14ac:dyDescent="0.25"/>
  <cols>
    <col min="1" max="1" width="26.375" bestFit="1" customWidth="1"/>
    <col min="2" max="2" width="10.5" bestFit="1" customWidth="1"/>
    <col min="3" max="3" width="9.75" bestFit="1" customWidth="1"/>
    <col min="4" max="4" width="114.125" bestFit="1" customWidth="1"/>
    <col min="5" max="5" width="10.375" customWidth="1"/>
    <col min="6" max="6" width="18.125" customWidth="1"/>
  </cols>
  <sheetData>
    <row r="1" spans="1:6" x14ac:dyDescent="0.25">
      <c r="A1" s="12" t="s">
        <v>7</v>
      </c>
      <c r="B1" s="12" t="s">
        <v>0</v>
      </c>
      <c r="C1" s="14" t="s">
        <v>8</v>
      </c>
      <c r="D1" s="12" t="s">
        <v>9</v>
      </c>
      <c r="E1" s="12" t="s">
        <v>10</v>
      </c>
      <c r="F1" s="22" t="s">
        <v>11</v>
      </c>
    </row>
    <row r="2" spans="1:6" x14ac:dyDescent="0.25">
      <c r="A2" s="1" t="s">
        <v>12</v>
      </c>
      <c r="B2" s="2" t="s">
        <v>13</v>
      </c>
      <c r="C2" s="7">
        <v>45869</v>
      </c>
      <c r="D2" s="2" t="s">
        <v>45</v>
      </c>
      <c r="E2" s="1" t="s">
        <v>14</v>
      </c>
      <c r="F2" s="20">
        <v>5000</v>
      </c>
    </row>
    <row r="3" spans="1:6" x14ac:dyDescent="0.25">
      <c r="A3" s="1" t="s">
        <v>12</v>
      </c>
      <c r="B3" s="2" t="s">
        <v>15</v>
      </c>
      <c r="C3" s="8">
        <f>C2+30</f>
        <v>45899</v>
      </c>
      <c r="D3" s="2" t="s">
        <v>45</v>
      </c>
      <c r="E3" s="1" t="s">
        <v>14</v>
      </c>
      <c r="F3" s="21">
        <v>7000</v>
      </c>
    </row>
    <row r="4" spans="1:6" x14ac:dyDescent="0.25">
      <c r="A4" s="1" t="s">
        <v>12</v>
      </c>
      <c r="B4" s="1" t="s">
        <v>16</v>
      </c>
      <c r="C4" s="8">
        <f t="shared" ref="C4:C5" si="0">C3+30</f>
        <v>45929</v>
      </c>
      <c r="D4" s="2" t="s">
        <v>45</v>
      </c>
      <c r="E4" s="1" t="s">
        <v>14</v>
      </c>
      <c r="F4" s="20">
        <v>3000</v>
      </c>
    </row>
    <row r="5" spans="1:6" x14ac:dyDescent="0.25">
      <c r="A5" s="1" t="s">
        <v>12</v>
      </c>
      <c r="B5" s="2" t="s">
        <v>17</v>
      </c>
      <c r="C5" s="8">
        <f t="shared" si="0"/>
        <v>45959</v>
      </c>
      <c r="D5" s="2" t="s">
        <v>45</v>
      </c>
      <c r="E5" s="1" t="s">
        <v>14</v>
      </c>
      <c r="F5" s="21">
        <v>12000</v>
      </c>
    </row>
    <row r="6" spans="1:6" x14ac:dyDescent="0.25">
      <c r="A6" s="1" t="s">
        <v>12</v>
      </c>
      <c r="B6" s="2" t="s">
        <v>13</v>
      </c>
      <c r="C6" s="7">
        <v>45869</v>
      </c>
      <c r="D6" s="2" t="s">
        <v>44</v>
      </c>
      <c r="E6" s="1" t="s">
        <v>14</v>
      </c>
      <c r="F6" s="20">
        <v>2000</v>
      </c>
    </row>
    <row r="7" spans="1:6" x14ac:dyDescent="0.25">
      <c r="A7" s="1" t="s">
        <v>12</v>
      </c>
      <c r="B7" s="2" t="s">
        <v>15</v>
      </c>
      <c r="C7" s="8">
        <f>C6+30</f>
        <v>45899</v>
      </c>
      <c r="D7" s="2" t="s">
        <v>44</v>
      </c>
      <c r="E7" s="1" t="s">
        <v>14</v>
      </c>
      <c r="F7" s="21">
        <v>10000</v>
      </c>
    </row>
    <row r="8" spans="1:6" x14ac:dyDescent="0.25">
      <c r="A8" s="1" t="s">
        <v>12</v>
      </c>
      <c r="B8" s="1" t="s">
        <v>16</v>
      </c>
      <c r="C8" s="8">
        <f t="shared" ref="C8:C9" si="1">C7+30</f>
        <v>45929</v>
      </c>
      <c r="D8" s="2" t="s">
        <v>44</v>
      </c>
      <c r="E8" s="1" t="s">
        <v>14</v>
      </c>
      <c r="F8" s="20">
        <v>8000</v>
      </c>
    </row>
    <row r="9" spans="1:6" x14ac:dyDescent="0.25">
      <c r="A9" s="23" t="s">
        <v>12</v>
      </c>
      <c r="B9" s="24" t="s">
        <v>17</v>
      </c>
      <c r="C9" s="25">
        <f t="shared" si="1"/>
        <v>45959</v>
      </c>
      <c r="D9" s="2" t="s">
        <v>44</v>
      </c>
      <c r="E9" s="23" t="s">
        <v>14</v>
      </c>
      <c r="F9" s="26">
        <v>6000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807D7-3258-4423-8EB2-3A5AEBE44BA7}">
  <dimension ref="A1:F3"/>
  <sheetViews>
    <sheetView workbookViewId="0">
      <selection activeCell="F2" sqref="E2:F2"/>
    </sheetView>
  </sheetViews>
  <sheetFormatPr defaultColWidth="8.875" defaultRowHeight="15.75" x14ac:dyDescent="0.25"/>
  <cols>
    <col min="1" max="1" width="11.625" customWidth="1"/>
    <col min="2" max="2" width="10.125" customWidth="1"/>
    <col min="3" max="3" width="13.5" customWidth="1"/>
    <col min="4" max="4" width="17.125" bestFit="1" customWidth="1"/>
    <col min="5" max="5" width="15.125" customWidth="1"/>
    <col min="6" max="6" width="12.375" customWidth="1"/>
  </cols>
  <sheetData>
    <row r="1" spans="1:6" x14ac:dyDescent="0.25">
      <c r="A1" s="10" t="s">
        <v>35</v>
      </c>
      <c r="B1" s="10" t="s">
        <v>36</v>
      </c>
      <c r="C1" s="10" t="s">
        <v>34</v>
      </c>
      <c r="D1" s="10" t="s">
        <v>27</v>
      </c>
      <c r="E1" s="10" t="s">
        <v>29</v>
      </c>
      <c r="F1" s="10" t="s">
        <v>19</v>
      </c>
    </row>
    <row r="2" spans="1:6" x14ac:dyDescent="0.25">
      <c r="A2" t="s">
        <v>37</v>
      </c>
      <c r="B2" t="s">
        <v>38</v>
      </c>
      <c r="C2">
        <v>45556</v>
      </c>
      <c r="D2" t="s">
        <v>28</v>
      </c>
      <c r="E2">
        <v>1034</v>
      </c>
      <c r="F2">
        <v>14020</v>
      </c>
    </row>
    <row r="3" spans="1:6" x14ac:dyDescent="0.25">
      <c r="A3" t="s">
        <v>39</v>
      </c>
      <c r="B3" t="s">
        <v>40</v>
      </c>
      <c r="C3">
        <v>78543</v>
      </c>
      <c r="D3" t="s">
        <v>33</v>
      </c>
      <c r="E3">
        <v>1020</v>
      </c>
      <c r="F3">
        <v>13010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ABCE4-94E5-4703-ACD5-050C8EADF4CC}">
  <dimension ref="A1:V5"/>
  <sheetViews>
    <sheetView topLeftCell="J1" workbookViewId="0">
      <selection activeCell="V5" sqref="V5"/>
    </sheetView>
  </sheetViews>
  <sheetFormatPr defaultColWidth="8.875" defaultRowHeight="15.75" x14ac:dyDescent="0.25"/>
  <cols>
    <col min="1" max="1" width="9.625" bestFit="1" customWidth="1"/>
    <col min="2" max="2" width="8.625" bestFit="1" customWidth="1"/>
    <col min="3" max="3" width="11.625" bestFit="1" customWidth="1"/>
    <col min="4" max="4" width="17.125" bestFit="1" customWidth="1"/>
    <col min="5" max="5" width="13.375" bestFit="1" customWidth="1"/>
    <col min="6" max="6" width="10.5" bestFit="1" customWidth="1"/>
    <col min="7" max="8" width="10.5" customWidth="1"/>
    <col min="9" max="9" width="18.875" customWidth="1"/>
    <col min="10" max="10" width="15.625" customWidth="1"/>
    <col min="11" max="11" width="15.125" customWidth="1"/>
    <col min="12" max="12" width="15.625" customWidth="1"/>
  </cols>
  <sheetData>
    <row r="1" spans="1:22" x14ac:dyDescent="0.25">
      <c r="I1" s="10" t="s">
        <v>41</v>
      </c>
      <c r="N1" s="10" t="s">
        <v>42</v>
      </c>
      <c r="S1" s="10" t="s">
        <v>43</v>
      </c>
    </row>
    <row r="3" spans="1:22" x14ac:dyDescent="0.25">
      <c r="A3" s="16" t="s">
        <v>35</v>
      </c>
      <c r="B3" s="17" t="s">
        <v>36</v>
      </c>
      <c r="C3" s="17" t="s">
        <v>34</v>
      </c>
      <c r="D3" s="17" t="s">
        <v>27</v>
      </c>
      <c r="E3" s="17" t="s">
        <v>29</v>
      </c>
      <c r="F3" s="18" t="s">
        <v>19</v>
      </c>
      <c r="G3" s="33"/>
      <c r="H3" s="34" t="s">
        <v>48</v>
      </c>
      <c r="I3" s="34" t="s">
        <v>13</v>
      </c>
      <c r="J3" s="34" t="s">
        <v>15</v>
      </c>
      <c r="K3" s="34" t="s">
        <v>16</v>
      </c>
      <c r="L3" s="34" t="s">
        <v>17</v>
      </c>
      <c r="M3" s="35"/>
      <c r="N3" s="34" t="s">
        <v>13</v>
      </c>
      <c r="O3" s="34" t="s">
        <v>15</v>
      </c>
      <c r="P3" s="34" t="s">
        <v>16</v>
      </c>
      <c r="Q3" s="34" t="s">
        <v>17</v>
      </c>
      <c r="R3" s="35"/>
      <c r="S3" s="34" t="s">
        <v>13</v>
      </c>
      <c r="T3" s="34" t="s">
        <v>15</v>
      </c>
      <c r="U3" s="34" t="s">
        <v>16</v>
      </c>
      <c r="V3" s="34" t="s">
        <v>17</v>
      </c>
    </row>
    <row r="4" spans="1:22" x14ac:dyDescent="0.25">
      <c r="A4" s="19" t="str" cm="1">
        <f t="array" ref="A4:F5">tblStaffList[]</f>
        <v>John</v>
      </c>
      <c r="B4" s="19" t="str">
        <v>Smith</v>
      </c>
      <c r="C4" s="19">
        <v>45556</v>
      </c>
      <c r="D4" s="19" t="str">
        <v>Financial Controller</v>
      </c>
      <c r="E4" s="19">
        <v>1034</v>
      </c>
      <c r="F4" s="19">
        <v>14020</v>
      </c>
      <c r="H4" t="str">
        <f>E4&amp;"_"&amp;F4</f>
        <v>1034_14020</v>
      </c>
      <c r="I4" s="35">
        <f>SUMIFS(tblGeneralLedger[Amount],tblGeneralLedger[Period],Calcs!I$3,tblGeneralLedger[Description],"Salary for " &amp; $D4 &amp; "*")</f>
        <v>10000</v>
      </c>
      <c r="J4" s="35">
        <f>SUMIFS(tblGeneralLedger[Amount],tblGeneralLedger[Period],Calcs!J$3,tblGeneralLedger[Description],"Salary for " &amp; $D4 &amp; "*")</f>
        <v>10000</v>
      </c>
      <c r="K4" s="35">
        <f>SUMIFS(tblGeneralLedger[Amount],tblGeneralLedger[Period],Calcs!K$3,tblGeneralLedger[Description],"Salary for " &amp; $D4 &amp; "*")</f>
        <v>10000</v>
      </c>
      <c r="L4" s="35">
        <f>SUMIFS(tblGeneralLedger[Amount],tblGeneralLedger[Period],Calcs!L$3,tblGeneralLedger[Description],"Salary for " &amp; $D4 &amp; "*")</f>
        <v>10000</v>
      </c>
      <c r="M4" s="35"/>
      <c r="N4" s="35">
        <f>SUMIFS(tblBankStatement[Bank account amt],tblBankStatement[Period],N$3,tblBankStatement[Text],"Salary Payment-" &amp; $A4 &amp; " " &amp; $B4)</f>
        <v>5000</v>
      </c>
      <c r="O4" s="35">
        <f>SUMIFS(tblBankStatement[Bank account amt],tblBankStatement[Period],O$3,tblBankStatement[Text],"Salary Payment-" &amp; $A4 &amp; " " &amp; $B4)</f>
        <v>7000</v>
      </c>
      <c r="P4" s="35">
        <f>SUMIFS(tblBankStatement[Bank account amt],tblBankStatement[Period],P$3,tblBankStatement[Text],"Salary Payment-" &amp; $A4 &amp; " " &amp; $B4)</f>
        <v>3000</v>
      </c>
      <c r="Q4" s="35">
        <f>SUMIFS(tblBankStatement[Bank account amt],tblBankStatement[Period],Q$3,tblBankStatement[Text],"Salary Payment-" &amp; $A4 &amp; " " &amp; $B4)</f>
        <v>12000</v>
      </c>
      <c r="R4" s="35"/>
      <c r="S4" s="35">
        <f>I4-N4</f>
        <v>5000</v>
      </c>
      <c r="T4" s="35">
        <f t="shared" ref="T4:T5" si="0">J4-O4</f>
        <v>3000</v>
      </c>
      <c r="U4" s="35">
        <f t="shared" ref="U4:U5" si="1">K4-P4</f>
        <v>7000</v>
      </c>
      <c r="V4" s="35">
        <f t="shared" ref="V4:V5" si="2">L4-Q4</f>
        <v>-2000</v>
      </c>
    </row>
    <row r="5" spans="1:22" x14ac:dyDescent="0.25">
      <c r="A5" s="19" t="str">
        <v>Jane</v>
      </c>
      <c r="B5" s="19" t="str">
        <v>Meadows</v>
      </c>
      <c r="C5" s="19">
        <v>78543</v>
      </c>
      <c r="D5" s="19" t="str">
        <v>Financial Analyst</v>
      </c>
      <c r="E5" s="19">
        <v>1020</v>
      </c>
      <c r="F5" s="19">
        <v>13010</v>
      </c>
      <c r="H5" t="str">
        <f>E5&amp;"_"&amp;F5</f>
        <v>1020_13010</v>
      </c>
      <c r="I5" s="35">
        <f>SUMIFS(tblGeneralLedger[Amount],tblGeneralLedger[Period],Calcs!I$3,tblGeneralLedger[Description],"Salary for " &amp; $D5 &amp; "*")</f>
        <v>5000</v>
      </c>
      <c r="J5" s="35">
        <f>SUMIFS(tblGeneralLedger[Amount],tblGeneralLedger[Period],Calcs!J$3,tblGeneralLedger[Description],"Salary for " &amp; $D5 &amp; "*")</f>
        <v>5000</v>
      </c>
      <c r="K5" s="35">
        <f>SUMIFS(tblGeneralLedger[Amount],tblGeneralLedger[Period],Calcs!K$3,tblGeneralLedger[Description],"Salary for " &amp; $D5 &amp; "*")</f>
        <v>5000</v>
      </c>
      <c r="L5" s="35">
        <f>SUMIFS(tblGeneralLedger[Amount],tblGeneralLedger[Period],Calcs!L$3,tblGeneralLedger[Description],"Salary for " &amp; $D5 &amp; "*")</f>
        <v>5000</v>
      </c>
      <c r="M5" s="35"/>
      <c r="N5" s="35">
        <f>SUMIFS(tblBankStatement[Bank account amt],tblBankStatement[Period],N$3,tblBankStatement[Text],"Salary Payment-" &amp; $A5 &amp; " " &amp; $B5)</f>
        <v>2000</v>
      </c>
      <c r="O5" s="35">
        <f>SUMIFS(tblBankStatement[Bank account amt],tblBankStatement[Period],O$3,tblBankStatement[Text],"Salary Payment-" &amp; $A5 &amp; " " &amp; $B5)</f>
        <v>10000</v>
      </c>
      <c r="P5" s="35">
        <f>SUMIFS(tblBankStatement[Bank account amt],tblBankStatement[Period],P$3,tblBankStatement[Text],"Salary Payment-" &amp; $A5 &amp; " " &amp; $B5)</f>
        <v>8000</v>
      </c>
      <c r="Q5" s="35">
        <f>SUMIFS(tblBankStatement[Bank account amt],tblBankStatement[Period],Q$3,tblBankStatement[Text],"Salary Payment-" &amp; $A5 &amp; " " &amp; $B5)</f>
        <v>6000</v>
      </c>
      <c r="R5" s="35"/>
      <c r="S5" s="35">
        <f t="shared" ref="S5" si="3">I5-N5</f>
        <v>3000</v>
      </c>
      <c r="T5" s="35">
        <f t="shared" si="0"/>
        <v>-5000</v>
      </c>
      <c r="U5" s="35">
        <f t="shared" si="1"/>
        <v>-3000</v>
      </c>
      <c r="V5" s="35">
        <f t="shared" si="2"/>
        <v>-1000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197B6-7A78-5846-8B68-E038B1B8DC2E}">
  <dimension ref="A2:I93"/>
  <sheetViews>
    <sheetView zoomScale="87" workbookViewId="0">
      <selection activeCell="C12" sqref="C12"/>
    </sheetView>
  </sheetViews>
  <sheetFormatPr defaultColWidth="11" defaultRowHeight="15.75" x14ac:dyDescent="0.25"/>
  <cols>
    <col min="2" max="2" width="8.875" bestFit="1" customWidth="1"/>
    <col min="3" max="3" width="11" bestFit="1" customWidth="1"/>
    <col min="4" max="4" width="8" bestFit="1" customWidth="1"/>
    <col min="5" max="5" width="26.375" bestFit="1" customWidth="1"/>
    <col min="6" max="7" width="12.125" bestFit="1" customWidth="1"/>
    <col min="8" max="8" width="16" bestFit="1" customWidth="1"/>
    <col min="9" max="9" width="30" style="31" bestFit="1" customWidth="1"/>
  </cols>
  <sheetData>
    <row r="2" spans="1:9" x14ac:dyDescent="0.25">
      <c r="I2" s="32" t="s">
        <v>47</v>
      </c>
    </row>
    <row r="3" spans="1:9" x14ac:dyDescent="0.25">
      <c r="A3" s="9" t="s">
        <v>46</v>
      </c>
    </row>
    <row r="4" spans="1:9" x14ac:dyDescent="0.25">
      <c r="I4" s="32" t="s">
        <v>49</v>
      </c>
    </row>
    <row r="5" spans="1:9" x14ac:dyDescent="0.25">
      <c r="A5" s="36" t="s">
        <v>50</v>
      </c>
      <c r="I5" s="32"/>
    </row>
    <row r="7" spans="1:9" x14ac:dyDescent="0.25">
      <c r="A7" s="9" t="s">
        <v>0</v>
      </c>
      <c r="B7" s="9" t="s">
        <v>18</v>
      </c>
      <c r="C7" s="10" t="s">
        <v>19</v>
      </c>
      <c r="D7" s="9" t="s">
        <v>20</v>
      </c>
      <c r="E7" s="9" t="s">
        <v>21</v>
      </c>
      <c r="F7" s="9" t="s">
        <v>22</v>
      </c>
      <c r="G7" s="9" t="s">
        <v>23</v>
      </c>
    </row>
    <row r="8" spans="1:9" x14ac:dyDescent="0.25">
      <c r="A8" s="3">
        <v>45839</v>
      </c>
      <c r="B8" s="29">
        <v>1034</v>
      </c>
      <c r="C8" s="27">
        <v>14020</v>
      </c>
      <c r="D8">
        <f>IF(I8&gt;0,30910,20100)</f>
        <v>30910</v>
      </c>
      <c r="E8" t="str">
        <f>IF(I8&gt;0,"Accrued Salary Cost","Salary Overpayment Credit")</f>
        <v>Accrued Salary Cost</v>
      </c>
      <c r="F8">
        <f>IF(I8&gt;0,I8,0)</f>
        <v>5000</v>
      </c>
      <c r="G8">
        <f>IF(I8&gt;0,0,ABS(I8))</f>
        <v>0</v>
      </c>
      <c r="I8" s="31">
        <f>SUM(INDEX(Calcs!S:V,MATCH(Journal!B8&amp;"_"&amp;Journal!C8,Calcs!H:H,0),MATCH(TEXT(A8,"MMM/yyyy"),Calcs!S$3:V$3,0)))</f>
        <v>5000</v>
      </c>
    </row>
    <row r="9" spans="1:9" x14ac:dyDescent="0.25">
      <c r="A9" s="3">
        <v>45870</v>
      </c>
      <c r="B9" s="29">
        <v>1034</v>
      </c>
      <c r="C9" s="27">
        <v>14020</v>
      </c>
      <c r="D9">
        <f t="shared" ref="D9:D15" si="0">IF(I9&gt;0,30910,20100)</f>
        <v>30910</v>
      </c>
      <c r="E9" t="str">
        <f t="shared" ref="E9:E15" si="1">IF(I9&gt;0,"Accrued Salary Cost","Salary Overpayment Credit")</f>
        <v>Accrued Salary Cost</v>
      </c>
      <c r="F9">
        <f t="shared" ref="F9:F15" si="2">IF(I9&gt;0,I9,0)</f>
        <v>3000</v>
      </c>
      <c r="G9">
        <f t="shared" ref="G9:G15" si="3">IF(I9&gt;0,0,ABS(I9))</f>
        <v>0</v>
      </c>
      <c r="I9" s="31">
        <f>SUM(INDEX(Calcs!S:V,MATCH(Journal!B9&amp;"_"&amp;Journal!C9,Calcs!H:H,0),MATCH(TEXT(A9,"MMM/yyyy"),Calcs!S$3:V$3,0)))</f>
        <v>3000</v>
      </c>
    </row>
    <row r="10" spans="1:9" x14ac:dyDescent="0.25">
      <c r="A10" s="3">
        <v>45901</v>
      </c>
      <c r="B10" s="29">
        <v>1034</v>
      </c>
      <c r="C10" s="27">
        <v>14020</v>
      </c>
      <c r="D10">
        <f t="shared" si="0"/>
        <v>30910</v>
      </c>
      <c r="E10" t="str">
        <f t="shared" si="1"/>
        <v>Accrued Salary Cost</v>
      </c>
      <c r="F10">
        <f t="shared" si="2"/>
        <v>7000</v>
      </c>
      <c r="G10">
        <f t="shared" si="3"/>
        <v>0</v>
      </c>
      <c r="I10" s="31">
        <f>SUM(INDEX(Calcs!S:V,MATCH(Journal!B10&amp;"_"&amp;Journal!C10,Calcs!H:H,0),MATCH(TEXT(A10,"MMM/yyyy"),Calcs!S$3:V$3,0)))</f>
        <v>7000</v>
      </c>
    </row>
    <row r="11" spans="1:9" x14ac:dyDescent="0.25">
      <c r="A11" s="3">
        <v>45931</v>
      </c>
      <c r="B11" s="29">
        <v>1034</v>
      </c>
      <c r="C11" s="27">
        <v>14020</v>
      </c>
      <c r="D11">
        <f t="shared" si="0"/>
        <v>20100</v>
      </c>
      <c r="E11" t="str">
        <f t="shared" si="1"/>
        <v>Salary Overpayment Credit</v>
      </c>
      <c r="F11">
        <f t="shared" si="2"/>
        <v>0</v>
      </c>
      <c r="G11">
        <f t="shared" si="3"/>
        <v>2000</v>
      </c>
      <c r="I11" s="31">
        <f>SUM(INDEX(Calcs!S:V,MATCH(Journal!B11&amp;"_"&amp;Journal!C11,Calcs!H:H,0),MATCH(TEXT(A11,"MMM/yyyy"),Calcs!S$3:V$3,0)))</f>
        <v>-2000</v>
      </c>
    </row>
    <row r="12" spans="1:9" x14ac:dyDescent="0.25">
      <c r="A12" s="3">
        <v>45839</v>
      </c>
      <c r="B12" s="30">
        <v>1020</v>
      </c>
      <c r="C12" s="28">
        <v>13010</v>
      </c>
      <c r="D12">
        <f t="shared" si="0"/>
        <v>30910</v>
      </c>
      <c r="E12" t="str">
        <f t="shared" si="1"/>
        <v>Accrued Salary Cost</v>
      </c>
      <c r="F12">
        <f t="shared" si="2"/>
        <v>3000</v>
      </c>
      <c r="G12">
        <f t="shared" si="3"/>
        <v>0</v>
      </c>
      <c r="I12" s="31">
        <f>SUM(INDEX(Calcs!S:V,MATCH(Journal!B12&amp;"_"&amp;Journal!C12,Calcs!H:H,0),MATCH(TEXT(A12,"MMM/yyyy"),Calcs!S$3:V$3,0)))</f>
        <v>3000</v>
      </c>
    </row>
    <row r="13" spans="1:9" x14ac:dyDescent="0.25">
      <c r="A13" s="3">
        <v>45870</v>
      </c>
      <c r="B13" s="30">
        <v>1020</v>
      </c>
      <c r="C13" s="28">
        <v>13010</v>
      </c>
      <c r="D13">
        <f t="shared" si="0"/>
        <v>20100</v>
      </c>
      <c r="E13" t="str">
        <f t="shared" si="1"/>
        <v>Salary Overpayment Credit</v>
      </c>
      <c r="F13">
        <f t="shared" si="2"/>
        <v>0</v>
      </c>
      <c r="G13">
        <f t="shared" si="3"/>
        <v>5000</v>
      </c>
      <c r="I13" s="31">
        <f>SUM(INDEX(Calcs!S:V,MATCH(Journal!B13&amp;"_"&amp;Journal!C13,Calcs!H:H,0),MATCH(TEXT(A13,"MMM/yyyy"),Calcs!S$3:V$3,0)))</f>
        <v>-5000</v>
      </c>
    </row>
    <row r="14" spans="1:9" x14ac:dyDescent="0.25">
      <c r="A14" s="3">
        <v>45901</v>
      </c>
      <c r="B14" s="30">
        <v>1020</v>
      </c>
      <c r="C14" s="28">
        <v>13010</v>
      </c>
      <c r="D14">
        <f t="shared" si="0"/>
        <v>20100</v>
      </c>
      <c r="E14" t="str">
        <f t="shared" si="1"/>
        <v>Salary Overpayment Credit</v>
      </c>
      <c r="F14">
        <f t="shared" si="2"/>
        <v>0</v>
      </c>
      <c r="G14">
        <f t="shared" si="3"/>
        <v>3000</v>
      </c>
      <c r="I14" s="31">
        <f>SUM(INDEX(Calcs!S:V,MATCH(Journal!B14&amp;"_"&amp;Journal!C14,Calcs!H:H,0),MATCH(TEXT(A14,"MMM/yyyy"),Calcs!S$3:V$3,0)))</f>
        <v>-3000</v>
      </c>
    </row>
    <row r="15" spans="1:9" x14ac:dyDescent="0.25">
      <c r="A15" s="3">
        <v>45931</v>
      </c>
      <c r="B15" s="30">
        <v>1020</v>
      </c>
      <c r="C15" s="28">
        <v>13010</v>
      </c>
      <c r="D15">
        <f t="shared" si="0"/>
        <v>20100</v>
      </c>
      <c r="E15" t="str">
        <f t="shared" si="1"/>
        <v>Salary Overpayment Credit</v>
      </c>
      <c r="F15">
        <f t="shared" si="2"/>
        <v>0</v>
      </c>
      <c r="G15">
        <f t="shared" si="3"/>
        <v>1000</v>
      </c>
      <c r="I15" s="31">
        <f>SUM(INDEX(Calcs!S:V,MATCH(Journal!B15&amp;"_"&amp;Journal!C15,Calcs!H:H,0),MATCH(TEXT(A15,"MMM/yyyy"),Calcs!S$3:V$3,0)))</f>
        <v>-1000</v>
      </c>
    </row>
    <row r="19" spans="1:9" x14ac:dyDescent="0.25">
      <c r="A19" s="36" t="s">
        <v>51</v>
      </c>
      <c r="I19" s="32"/>
    </row>
    <row r="21" spans="1:9" x14ac:dyDescent="0.25">
      <c r="A21" s="9" t="s">
        <v>0</v>
      </c>
      <c r="B21" s="9" t="s">
        <v>18</v>
      </c>
      <c r="C21" s="10" t="s">
        <v>19</v>
      </c>
      <c r="D21" s="9" t="s">
        <v>20</v>
      </c>
      <c r="E21" s="9" t="s">
        <v>21</v>
      </c>
      <c r="F21" s="9" t="s">
        <v>22</v>
      </c>
      <c r="G21" s="9" t="s">
        <v>23</v>
      </c>
    </row>
    <row r="22" spans="1:9" x14ac:dyDescent="0.25">
      <c r="A22" s="3">
        <v>45839</v>
      </c>
      <c r="B22" s="29">
        <v>1034</v>
      </c>
      <c r="C22" s="27">
        <v>14020</v>
      </c>
      <c r="D22">
        <f>IF(I22&gt;0,40722,50102)</f>
        <v>40722</v>
      </c>
      <c r="E22" t="str">
        <f>IF(I22&gt;0,"Unpaid Salary Accrual","Salary Overpayment Prepayment")</f>
        <v>Unpaid Salary Accrual</v>
      </c>
      <c r="F22">
        <f>IF(J22="IS",IF(I22&gt;0,I22,0),IF(I22&gt;0,0,ABS(I22)))</f>
        <v>0</v>
      </c>
      <c r="G22">
        <f>IF(J22="IS",IF(I22&gt;0,0,ABS(I22)),IF(I22&gt;0,ABS(I22),0))</f>
        <v>5000</v>
      </c>
      <c r="I22" s="31">
        <f>SUM(INDEX(Calcs!S:V,MATCH(Journal!B22&amp;"_"&amp;Journal!C22,Calcs!H:H,0),MATCH(TEXT(A22,"MMM/yyyy"),Calcs!S$3:V$3,0)))</f>
        <v>5000</v>
      </c>
    </row>
    <row r="23" spans="1:9" x14ac:dyDescent="0.25">
      <c r="A23" s="3">
        <v>45870</v>
      </c>
      <c r="B23" s="29">
        <v>1034</v>
      </c>
      <c r="C23" s="27">
        <v>14020</v>
      </c>
      <c r="D23">
        <f t="shared" ref="D23:D29" si="4">IF(I23&gt;0,40722,50102)</f>
        <v>40722</v>
      </c>
      <c r="E23" t="str">
        <f t="shared" ref="E23:E29" si="5">IF(I23&gt;0,"Unpaid Salary Accrual","Salary Overpayment Prepayment")</f>
        <v>Unpaid Salary Accrual</v>
      </c>
      <c r="F23">
        <f t="shared" ref="F23:F29" si="6">IF(J23="IS",IF(I23&gt;0,I23,0),IF(I23&gt;0,0,ABS(I23)))</f>
        <v>0</v>
      </c>
      <c r="G23">
        <f t="shared" ref="G23:G29" si="7">IF(J23="IS",IF(I23&gt;0,0,ABS(I23)),IF(I23&gt;0,ABS(I23),0))</f>
        <v>3000</v>
      </c>
      <c r="I23" s="31">
        <f>SUM(INDEX(Calcs!S:V,MATCH(Journal!B23&amp;"_"&amp;Journal!C23,Calcs!H:H,0),MATCH(TEXT(A23,"MMM/yyyy"),Calcs!S$3:V$3,0)))</f>
        <v>3000</v>
      </c>
    </row>
    <row r="24" spans="1:9" x14ac:dyDescent="0.25">
      <c r="A24" s="3">
        <v>45901</v>
      </c>
      <c r="B24" s="29">
        <v>1034</v>
      </c>
      <c r="C24" s="27">
        <v>14020</v>
      </c>
      <c r="D24">
        <f t="shared" si="4"/>
        <v>40722</v>
      </c>
      <c r="E24" t="str">
        <f t="shared" si="5"/>
        <v>Unpaid Salary Accrual</v>
      </c>
      <c r="F24">
        <f t="shared" si="6"/>
        <v>0</v>
      </c>
      <c r="G24">
        <f t="shared" si="7"/>
        <v>7000</v>
      </c>
      <c r="I24" s="31">
        <f>SUM(INDEX(Calcs!S:V,MATCH(Journal!B24&amp;"_"&amp;Journal!C24,Calcs!H:H,0),MATCH(TEXT(A24,"MMM/yyyy"),Calcs!S$3:V$3,0)))</f>
        <v>7000</v>
      </c>
    </row>
    <row r="25" spans="1:9" x14ac:dyDescent="0.25">
      <c r="A25" s="3">
        <v>45931</v>
      </c>
      <c r="B25" s="29">
        <v>1034</v>
      </c>
      <c r="C25" s="27">
        <v>14020</v>
      </c>
      <c r="D25">
        <f t="shared" si="4"/>
        <v>50102</v>
      </c>
      <c r="E25" t="str">
        <f t="shared" si="5"/>
        <v>Salary Overpayment Prepayment</v>
      </c>
      <c r="F25">
        <f t="shared" si="6"/>
        <v>2000</v>
      </c>
      <c r="G25">
        <f t="shared" si="7"/>
        <v>0</v>
      </c>
      <c r="I25" s="31">
        <f>SUM(INDEX(Calcs!S:V,MATCH(Journal!B25&amp;"_"&amp;Journal!C25,Calcs!H:H,0),MATCH(TEXT(A25,"MMM/yyyy"),Calcs!S$3:V$3,0)))</f>
        <v>-2000</v>
      </c>
    </row>
    <row r="26" spans="1:9" x14ac:dyDescent="0.25">
      <c r="A26" s="3">
        <v>45839</v>
      </c>
      <c r="B26" s="30">
        <v>1020</v>
      </c>
      <c r="C26" s="28">
        <v>13010</v>
      </c>
      <c r="D26">
        <f t="shared" si="4"/>
        <v>40722</v>
      </c>
      <c r="E26" t="str">
        <f t="shared" si="5"/>
        <v>Unpaid Salary Accrual</v>
      </c>
      <c r="F26">
        <f t="shared" si="6"/>
        <v>0</v>
      </c>
      <c r="G26">
        <f t="shared" si="7"/>
        <v>3000</v>
      </c>
      <c r="I26" s="31">
        <f>SUM(INDEX(Calcs!S:V,MATCH(Journal!B26&amp;"_"&amp;Journal!C26,Calcs!H:H,0),MATCH(TEXT(A26,"MMM/yyyy"),Calcs!S$3:V$3,0)))</f>
        <v>3000</v>
      </c>
    </row>
    <row r="27" spans="1:9" x14ac:dyDescent="0.25">
      <c r="A27" s="3">
        <v>45870</v>
      </c>
      <c r="B27" s="30">
        <v>1020</v>
      </c>
      <c r="C27" s="28">
        <v>13010</v>
      </c>
      <c r="D27">
        <f t="shared" si="4"/>
        <v>50102</v>
      </c>
      <c r="E27" t="str">
        <f t="shared" si="5"/>
        <v>Salary Overpayment Prepayment</v>
      </c>
      <c r="F27">
        <f t="shared" si="6"/>
        <v>5000</v>
      </c>
      <c r="G27">
        <f t="shared" si="7"/>
        <v>0</v>
      </c>
      <c r="I27" s="31">
        <f>SUM(INDEX(Calcs!S:V,MATCH(Journal!B27&amp;"_"&amp;Journal!C27,Calcs!H:H,0),MATCH(TEXT(A27,"MMM/yyyy"),Calcs!S$3:V$3,0)))</f>
        <v>-5000</v>
      </c>
    </row>
    <row r="28" spans="1:9" x14ac:dyDescent="0.25">
      <c r="A28" s="3">
        <v>45901</v>
      </c>
      <c r="B28" s="30">
        <v>1020</v>
      </c>
      <c r="C28" s="28">
        <v>13010</v>
      </c>
      <c r="D28">
        <f t="shared" si="4"/>
        <v>50102</v>
      </c>
      <c r="E28" t="str">
        <f t="shared" si="5"/>
        <v>Salary Overpayment Prepayment</v>
      </c>
      <c r="F28">
        <f t="shared" si="6"/>
        <v>3000</v>
      </c>
      <c r="G28">
        <f t="shared" si="7"/>
        <v>0</v>
      </c>
      <c r="I28" s="31">
        <f>SUM(INDEX(Calcs!S:V,MATCH(Journal!B28&amp;"_"&amp;Journal!C28,Calcs!H:H,0),MATCH(TEXT(A28,"MMM/yyyy"),Calcs!S$3:V$3,0)))</f>
        <v>-3000</v>
      </c>
    </row>
    <row r="29" spans="1:9" x14ac:dyDescent="0.25">
      <c r="A29" s="3">
        <v>45931</v>
      </c>
      <c r="B29" s="30">
        <v>1020</v>
      </c>
      <c r="C29" s="28">
        <v>13010</v>
      </c>
      <c r="D29">
        <f t="shared" si="4"/>
        <v>50102</v>
      </c>
      <c r="E29" t="str">
        <f t="shared" si="5"/>
        <v>Salary Overpayment Prepayment</v>
      </c>
      <c r="F29">
        <f t="shared" si="6"/>
        <v>1000</v>
      </c>
      <c r="G29">
        <f t="shared" si="7"/>
        <v>0</v>
      </c>
      <c r="I29" s="31">
        <f>SUM(INDEX(Calcs!S:V,MATCH(Journal!B29&amp;"_"&amp;Journal!C29,Calcs!H:H,0),MATCH(TEXT(A29,"MMM/yyyy"),Calcs!S$3:V$3,0)))</f>
        <v>-1000</v>
      </c>
    </row>
    <row r="32" spans="1:9" x14ac:dyDescent="0.25">
      <c r="A32" s="9" t="s">
        <v>52</v>
      </c>
      <c r="E32" s="39" t="s">
        <v>53</v>
      </c>
      <c r="F32" s="39">
        <f>SUM(F36:F51)</f>
        <v>29000</v>
      </c>
      <c r="G32" s="39">
        <f>SUM(G36:G51)</f>
        <v>29000</v>
      </c>
      <c r="H32" s="39" t="b">
        <f>F32=G32</f>
        <v>1</v>
      </c>
    </row>
    <row r="35" spans="1:7" x14ac:dyDescent="0.25">
      <c r="A35" s="9" t="s">
        <v>0</v>
      </c>
      <c r="B35" s="9" t="s">
        <v>18</v>
      </c>
      <c r="C35" s="10" t="s">
        <v>19</v>
      </c>
      <c r="D35" s="9" t="s">
        <v>20</v>
      </c>
      <c r="E35" s="9" t="s">
        <v>21</v>
      </c>
      <c r="F35" s="9" t="s">
        <v>22</v>
      </c>
      <c r="G35" s="9" t="s">
        <v>23</v>
      </c>
    </row>
    <row r="36" spans="1:7" x14ac:dyDescent="0.25">
      <c r="A36" s="3">
        <v>45839</v>
      </c>
      <c r="B36" s="29">
        <v>1034</v>
      </c>
      <c r="C36" s="27">
        <v>14020</v>
      </c>
      <c r="D36">
        <v>30910</v>
      </c>
      <c r="E36" t="s">
        <v>24</v>
      </c>
      <c r="F36">
        <v>5000</v>
      </c>
      <c r="G36">
        <v>0</v>
      </c>
    </row>
    <row r="37" spans="1:7" x14ac:dyDescent="0.25">
      <c r="A37" s="3">
        <v>45870</v>
      </c>
      <c r="B37" s="29">
        <v>1034</v>
      </c>
      <c r="C37" s="27">
        <v>14020</v>
      </c>
      <c r="D37">
        <v>30910</v>
      </c>
      <c r="E37" t="s">
        <v>24</v>
      </c>
      <c r="F37">
        <v>3000</v>
      </c>
      <c r="G37">
        <v>0</v>
      </c>
    </row>
    <row r="38" spans="1:7" x14ac:dyDescent="0.25">
      <c r="A38" s="3">
        <v>45901</v>
      </c>
      <c r="B38" s="29">
        <v>1034</v>
      </c>
      <c r="C38" s="27">
        <v>14020</v>
      </c>
      <c r="D38">
        <v>30910</v>
      </c>
      <c r="E38" t="s">
        <v>24</v>
      </c>
      <c r="F38">
        <v>7000</v>
      </c>
      <c r="G38">
        <v>0</v>
      </c>
    </row>
    <row r="39" spans="1:7" x14ac:dyDescent="0.25">
      <c r="A39" s="3">
        <v>45931</v>
      </c>
      <c r="B39" s="29">
        <v>1034</v>
      </c>
      <c r="C39" s="27">
        <v>14020</v>
      </c>
      <c r="D39">
        <v>20100</v>
      </c>
      <c r="E39" t="s">
        <v>54</v>
      </c>
      <c r="F39">
        <v>0</v>
      </c>
      <c r="G39">
        <v>2000</v>
      </c>
    </row>
    <row r="40" spans="1:7" x14ac:dyDescent="0.25">
      <c r="A40" s="3">
        <v>45839</v>
      </c>
      <c r="B40" s="30">
        <v>1020</v>
      </c>
      <c r="C40" s="28">
        <v>13010</v>
      </c>
      <c r="D40">
        <v>30910</v>
      </c>
      <c r="E40" t="s">
        <v>24</v>
      </c>
      <c r="F40">
        <v>3000</v>
      </c>
      <c r="G40">
        <v>0</v>
      </c>
    </row>
    <row r="41" spans="1:7" x14ac:dyDescent="0.25">
      <c r="A41" s="3">
        <v>45870</v>
      </c>
      <c r="B41" s="30">
        <v>1020</v>
      </c>
      <c r="C41" s="28">
        <v>13010</v>
      </c>
      <c r="D41">
        <v>20100</v>
      </c>
      <c r="E41" t="s">
        <v>54</v>
      </c>
      <c r="F41">
        <v>0</v>
      </c>
      <c r="G41">
        <v>5000</v>
      </c>
    </row>
    <row r="42" spans="1:7" x14ac:dyDescent="0.25">
      <c r="A42" s="3">
        <v>45901</v>
      </c>
      <c r="B42" s="30">
        <v>1020</v>
      </c>
      <c r="C42" s="28">
        <v>13010</v>
      </c>
      <c r="D42">
        <v>20100</v>
      </c>
      <c r="E42" t="s">
        <v>54</v>
      </c>
      <c r="F42">
        <v>0</v>
      </c>
      <c r="G42">
        <v>3000</v>
      </c>
    </row>
    <row r="43" spans="1:7" x14ac:dyDescent="0.25">
      <c r="A43" s="3">
        <v>45931</v>
      </c>
      <c r="B43" s="30">
        <v>1020</v>
      </c>
      <c r="C43" s="28">
        <v>13010</v>
      </c>
      <c r="D43">
        <v>20100</v>
      </c>
      <c r="E43" t="s">
        <v>54</v>
      </c>
      <c r="F43">
        <v>0</v>
      </c>
      <c r="G43">
        <v>1000</v>
      </c>
    </row>
    <row r="44" spans="1:7" x14ac:dyDescent="0.25">
      <c r="A44" s="3">
        <v>45839</v>
      </c>
      <c r="B44" s="29">
        <v>1034</v>
      </c>
      <c r="C44" s="27">
        <v>14020</v>
      </c>
      <c r="D44">
        <v>40722</v>
      </c>
      <c r="E44" t="s">
        <v>55</v>
      </c>
      <c r="F44">
        <v>0</v>
      </c>
      <c r="G44">
        <v>5000</v>
      </c>
    </row>
    <row r="45" spans="1:7" x14ac:dyDescent="0.25">
      <c r="A45" s="3">
        <v>45870</v>
      </c>
      <c r="B45" s="29">
        <v>1034</v>
      </c>
      <c r="C45" s="27">
        <v>14020</v>
      </c>
      <c r="D45">
        <v>40722</v>
      </c>
      <c r="E45" t="s">
        <v>55</v>
      </c>
      <c r="F45">
        <v>0</v>
      </c>
      <c r="G45">
        <v>3000</v>
      </c>
    </row>
    <row r="46" spans="1:7" x14ac:dyDescent="0.25">
      <c r="A46" s="3">
        <v>45901</v>
      </c>
      <c r="B46" s="29">
        <v>1034</v>
      </c>
      <c r="C46" s="27">
        <v>14020</v>
      </c>
      <c r="D46">
        <v>40722</v>
      </c>
      <c r="E46" t="s">
        <v>55</v>
      </c>
      <c r="F46">
        <v>0</v>
      </c>
      <c r="G46">
        <v>7000</v>
      </c>
    </row>
    <row r="47" spans="1:7" x14ac:dyDescent="0.25">
      <c r="A47" s="3">
        <v>45931</v>
      </c>
      <c r="B47" s="29">
        <v>1034</v>
      </c>
      <c r="C47" s="27">
        <v>14020</v>
      </c>
      <c r="D47">
        <v>50102</v>
      </c>
      <c r="E47" t="s">
        <v>56</v>
      </c>
      <c r="F47">
        <v>2000</v>
      </c>
      <c r="G47">
        <v>0</v>
      </c>
    </row>
    <row r="48" spans="1:7" x14ac:dyDescent="0.25">
      <c r="A48" s="3">
        <v>45839</v>
      </c>
      <c r="B48" s="30">
        <v>1020</v>
      </c>
      <c r="C48" s="28">
        <v>13010</v>
      </c>
      <c r="D48">
        <v>40722</v>
      </c>
      <c r="E48" t="s">
        <v>55</v>
      </c>
      <c r="F48">
        <v>0</v>
      </c>
      <c r="G48">
        <v>3000</v>
      </c>
    </row>
    <row r="49" spans="1:7" x14ac:dyDescent="0.25">
      <c r="A49" s="3">
        <v>45870</v>
      </c>
      <c r="B49" s="30">
        <v>1020</v>
      </c>
      <c r="C49" s="28">
        <v>13010</v>
      </c>
      <c r="D49">
        <v>50102</v>
      </c>
      <c r="E49" t="s">
        <v>56</v>
      </c>
      <c r="F49">
        <v>5000</v>
      </c>
      <c r="G49">
        <v>0</v>
      </c>
    </row>
    <row r="50" spans="1:7" x14ac:dyDescent="0.25">
      <c r="A50" s="3">
        <v>45901</v>
      </c>
      <c r="B50" s="30">
        <v>1020</v>
      </c>
      <c r="C50" s="28">
        <v>13010</v>
      </c>
      <c r="D50">
        <v>50102</v>
      </c>
      <c r="E50" t="s">
        <v>56</v>
      </c>
      <c r="F50">
        <v>3000</v>
      </c>
      <c r="G50">
        <v>0</v>
      </c>
    </row>
    <row r="51" spans="1:7" x14ac:dyDescent="0.25">
      <c r="A51" s="3">
        <v>45931</v>
      </c>
      <c r="B51" s="30">
        <v>1020</v>
      </c>
      <c r="C51" s="28">
        <v>13010</v>
      </c>
      <c r="D51">
        <v>50102</v>
      </c>
      <c r="E51" t="s">
        <v>56</v>
      </c>
      <c r="F51">
        <v>1000</v>
      </c>
      <c r="G51">
        <v>0</v>
      </c>
    </row>
    <row r="56" spans="1:7" x14ac:dyDescent="0.25">
      <c r="A56" s="40"/>
    </row>
    <row r="57" spans="1:7" x14ac:dyDescent="0.25">
      <c r="A57" s="40"/>
    </row>
    <row r="58" spans="1:7" x14ac:dyDescent="0.25">
      <c r="A58" s="40"/>
    </row>
    <row r="59" spans="1:7" x14ac:dyDescent="0.25">
      <c r="A59" s="40"/>
    </row>
    <row r="60" spans="1:7" x14ac:dyDescent="0.25">
      <c r="A60" s="40"/>
    </row>
    <row r="61" spans="1:7" x14ac:dyDescent="0.25">
      <c r="A61" s="40"/>
    </row>
    <row r="62" spans="1:7" x14ac:dyDescent="0.25">
      <c r="A62" s="40"/>
    </row>
    <row r="63" spans="1:7" x14ac:dyDescent="0.25">
      <c r="A63" s="40"/>
    </row>
    <row r="64" spans="1:7" x14ac:dyDescent="0.25">
      <c r="A64" s="40"/>
    </row>
    <row r="65" spans="1:1" x14ac:dyDescent="0.25">
      <c r="A65" s="40"/>
    </row>
    <row r="66" spans="1:1" x14ac:dyDescent="0.25">
      <c r="A66" s="40"/>
    </row>
    <row r="67" spans="1:1" x14ac:dyDescent="0.25">
      <c r="A67" s="40"/>
    </row>
    <row r="68" spans="1:1" x14ac:dyDescent="0.25">
      <c r="A68" s="40"/>
    </row>
    <row r="69" spans="1:1" x14ac:dyDescent="0.25">
      <c r="A69" s="40"/>
    </row>
    <row r="70" spans="1:1" x14ac:dyDescent="0.25">
      <c r="A70" s="40"/>
    </row>
    <row r="71" spans="1:1" x14ac:dyDescent="0.25">
      <c r="A71" s="40"/>
    </row>
    <row r="72" spans="1:1" x14ac:dyDescent="0.25">
      <c r="A72" s="40"/>
    </row>
    <row r="73" spans="1:1" x14ac:dyDescent="0.25">
      <c r="A73" s="40"/>
    </row>
    <row r="74" spans="1:1" x14ac:dyDescent="0.25">
      <c r="A74" s="40"/>
    </row>
    <row r="75" spans="1:1" x14ac:dyDescent="0.25">
      <c r="A75" s="40"/>
    </row>
    <row r="76" spans="1:1" x14ac:dyDescent="0.25">
      <c r="A76" s="40"/>
    </row>
    <row r="77" spans="1:1" x14ac:dyDescent="0.25">
      <c r="A77" s="40"/>
    </row>
    <row r="78" spans="1:1" x14ac:dyDescent="0.25">
      <c r="A78" s="40"/>
    </row>
    <row r="79" spans="1:1" x14ac:dyDescent="0.25">
      <c r="A79" s="40"/>
    </row>
    <row r="80" spans="1:1" x14ac:dyDescent="0.25">
      <c r="A80" s="40"/>
    </row>
    <row r="81" spans="1:1" x14ac:dyDescent="0.25">
      <c r="A81" s="40"/>
    </row>
    <row r="82" spans="1:1" x14ac:dyDescent="0.25">
      <c r="A82" s="40"/>
    </row>
    <row r="83" spans="1:1" x14ac:dyDescent="0.25">
      <c r="A83" s="40"/>
    </row>
    <row r="84" spans="1:1" x14ac:dyDescent="0.25">
      <c r="A84" s="40"/>
    </row>
    <row r="85" spans="1:1" x14ac:dyDescent="0.25">
      <c r="A85" s="40"/>
    </row>
    <row r="86" spans="1:1" x14ac:dyDescent="0.25">
      <c r="A86" s="40"/>
    </row>
    <row r="87" spans="1:1" x14ac:dyDescent="0.25">
      <c r="A87" s="40"/>
    </row>
    <row r="88" spans="1:1" x14ac:dyDescent="0.25">
      <c r="A88" s="40"/>
    </row>
    <row r="89" spans="1:1" x14ac:dyDescent="0.25">
      <c r="A89" s="40"/>
    </row>
    <row r="90" spans="1:1" x14ac:dyDescent="0.25">
      <c r="A90" s="40"/>
    </row>
    <row r="91" spans="1:1" x14ac:dyDescent="0.25">
      <c r="A91" s="40"/>
    </row>
    <row r="92" spans="1:1" x14ac:dyDescent="0.25">
      <c r="A92" s="40"/>
    </row>
    <row r="93" spans="1:1" x14ac:dyDescent="0.25">
      <c r="A93" s="40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5A68A0-1977-4A65-AF9D-018A4FDD91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 Ledger</vt:lpstr>
      <vt:lpstr>Bank Statement</vt:lpstr>
      <vt:lpstr>Staff List</vt:lpstr>
      <vt:lpstr>Calcs</vt:lpstr>
      <vt:lpstr>Journal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Rishi Sapra</dc:creator>
  <cp:keywords/>
  <dc:description/>
  <cp:lastModifiedBy>Rishi Sapra</cp:lastModifiedBy>
  <cp:revision/>
  <dcterms:created xsi:type="dcterms:W3CDTF">2026-01-03T22:06:29Z</dcterms:created>
  <dcterms:modified xsi:type="dcterms:W3CDTF">2026-08-06T08:28:54Z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 Edited">
    <vt:lpwstr>06/08/2026 08:28:54 +00:00</vt:lpwstr>
  </property>
</Properties>
</file>